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d\Documents\Kuliah\Semester 7\Data mining\"/>
    </mc:Choice>
  </mc:AlternateContent>
  <xr:revisionPtr revIDLastSave="0" documentId="13_ncr:1_{DDF88223-79C4-4821-B021-0B855B9A0742}" xr6:coauthVersionLast="47" xr6:coauthVersionMax="47" xr10:uidLastSave="{00000000-0000-0000-0000-000000000000}"/>
  <bookViews>
    <workbookView xWindow="-120" yWindow="-120" windowWidth="20730" windowHeight="11160" activeTab="1" xr2:uid="{B6E947A0-990F-45FA-B0F8-B5AD96EC29B1}"/>
  </bookViews>
  <sheets>
    <sheet name="Single Exponential Smoothing" sheetId="1" r:id="rId1"/>
    <sheet name="Double Exponential Smoothing" sheetId="3" r:id="rId2"/>
  </sheets>
  <definedNames>
    <definedName name="solver_adj" localSheetId="1" hidden="1">'Double Exponential Smoothing'!$B$14,'Double Exponential Smoothing'!$B$15</definedName>
    <definedName name="solver_adj" localSheetId="0" hidden="1">'Single Exponential Smoothing'!$B$9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'Double Exponential Smoothing'!$B$14:$B$15</definedName>
    <definedName name="solver_lhs1" localSheetId="0" hidden="1">'Single Exponential Smoothing'!$B$9</definedName>
    <definedName name="solver_lhs2" localSheetId="1" hidden="1">'Double Exponential Smoothing'!$B$14:$B$15</definedName>
    <definedName name="solver_lhs2" localSheetId="0" hidden="1">'Single Exponential Smoothing'!$B$9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'Double Exponential Smoothing'!$B$16</definedName>
    <definedName name="solver_opt" localSheetId="0" hidden="1">'Single Exponential Smoothing'!$B$10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hs1" localSheetId="1" hidden="1">1</definedName>
    <definedName name="solver_rhs1" localSheetId="0" hidden="1">1</definedName>
    <definedName name="solver_rhs2" localSheetId="1" hidden="1">0</definedName>
    <definedName name="solver_rhs2" localSheetId="0" hidden="1">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3" l="1"/>
  <c r="D46" i="1"/>
  <c r="E21" i="3"/>
  <c r="C22" i="3"/>
  <c r="F22" i="3" s="1"/>
  <c r="D22" i="3"/>
  <c r="E22" i="3" s="1"/>
  <c r="D21" i="3"/>
  <c r="C13" i="1"/>
  <c r="G13" i="1" s="1"/>
  <c r="G22" i="3" l="1"/>
  <c r="H22" i="3"/>
  <c r="I22" i="3"/>
  <c r="C14" i="1"/>
  <c r="G14" i="1" s="1"/>
  <c r="D13" i="1"/>
  <c r="F1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D36" i="1" s="1"/>
  <c r="F36" i="1" s="1"/>
  <c r="D14" i="1"/>
  <c r="E14" i="1" s="1"/>
  <c r="D23" i="3"/>
  <c r="E23" i="3" s="1"/>
  <c r="C23" i="3"/>
  <c r="E13" i="1"/>
  <c r="F14" i="1" l="1"/>
  <c r="G17" i="1"/>
  <c r="D16" i="1"/>
  <c r="E16" i="1" s="1"/>
  <c r="D20" i="1"/>
  <c r="E20" i="1" s="1"/>
  <c r="G19" i="1"/>
  <c r="G15" i="1"/>
  <c r="G18" i="1"/>
  <c r="D22" i="1"/>
  <c r="E22" i="1" s="1"/>
  <c r="G22" i="1"/>
  <c r="D15" i="1"/>
  <c r="E15" i="1" s="1"/>
  <c r="D17" i="1"/>
  <c r="E17" i="1" s="1"/>
  <c r="D23" i="1"/>
  <c r="F23" i="1" s="1"/>
  <c r="D21" i="1"/>
  <c r="E36" i="1"/>
  <c r="D24" i="1"/>
  <c r="F24" i="1" s="1"/>
  <c r="G16" i="1"/>
  <c r="D33" i="1"/>
  <c r="E33" i="1" s="1"/>
  <c r="G31" i="1"/>
  <c r="G30" i="1"/>
  <c r="G28" i="1"/>
  <c r="D31" i="1"/>
  <c r="E31" i="1" s="1"/>
  <c r="D18" i="1"/>
  <c r="F18" i="1" s="1"/>
  <c r="C37" i="1"/>
  <c r="G27" i="1"/>
  <c r="G26" i="1"/>
  <c r="G25" i="1"/>
  <c r="G20" i="1"/>
  <c r="G21" i="1"/>
  <c r="G32" i="1"/>
  <c r="G29" i="1"/>
  <c r="G34" i="1"/>
  <c r="D28" i="1"/>
  <c r="F28" i="1" s="1"/>
  <c r="G33" i="1"/>
  <c r="G35" i="1"/>
  <c r="D25" i="1"/>
  <c r="F25" i="1" s="1"/>
  <c r="D26" i="1"/>
  <c r="E26" i="1" s="1"/>
  <c r="D19" i="1"/>
  <c r="E19" i="1" s="1"/>
  <c r="G36" i="1"/>
  <c r="D32" i="1"/>
  <c r="E32" i="1" s="1"/>
  <c r="D30" i="1"/>
  <c r="E30" i="1" s="1"/>
  <c r="G23" i="1"/>
  <c r="D29" i="1"/>
  <c r="F29" i="1" s="1"/>
  <c r="G24" i="1"/>
  <c r="D27" i="1"/>
  <c r="E27" i="1" s="1"/>
  <c r="D34" i="1"/>
  <c r="E34" i="1" s="1"/>
  <c r="D35" i="1"/>
  <c r="E35" i="1" s="1"/>
  <c r="F23" i="3"/>
  <c r="I23" i="3"/>
  <c r="C24" i="3"/>
  <c r="F33" i="1"/>
  <c r="E21" i="1"/>
  <c r="F21" i="1"/>
  <c r="F31" i="1" l="1"/>
  <c r="F16" i="1"/>
  <c r="E24" i="1"/>
  <c r="F22" i="1"/>
  <c r="E23" i="1"/>
  <c r="F20" i="1"/>
  <c r="F15" i="1"/>
  <c r="F32" i="1"/>
  <c r="F17" i="1"/>
  <c r="E25" i="1"/>
  <c r="F34" i="1"/>
  <c r="F30" i="1"/>
  <c r="E28" i="1"/>
  <c r="E18" i="1"/>
  <c r="F19" i="1"/>
  <c r="F35" i="1"/>
  <c r="F27" i="1"/>
  <c r="F26" i="1"/>
  <c r="G41" i="1"/>
  <c r="D44" i="1" s="1"/>
  <c r="B10" i="1" s="1"/>
  <c r="E29" i="1"/>
  <c r="D40" i="1"/>
  <c r="D41" i="1"/>
  <c r="G40" i="1"/>
  <c r="D24" i="3"/>
  <c r="E24" i="3" s="1"/>
  <c r="D25" i="3" s="1"/>
  <c r="F24" i="3"/>
  <c r="I24" i="3"/>
  <c r="G23" i="3"/>
  <c r="H23" i="3"/>
  <c r="E40" i="1" l="1"/>
  <c r="E41" i="1"/>
  <c r="D43" i="1" s="1"/>
  <c r="F40" i="1"/>
  <c r="F41" i="1"/>
  <c r="D45" i="1" s="1"/>
  <c r="E25" i="3"/>
  <c r="D26" i="3" s="1"/>
  <c r="H24" i="3"/>
  <c r="G24" i="3"/>
  <c r="C25" i="3"/>
  <c r="E26" i="3" l="1"/>
  <c r="D27" i="3" s="1"/>
  <c r="C26" i="3"/>
  <c r="I25" i="3"/>
  <c r="F25" i="3"/>
  <c r="I26" i="3" l="1"/>
  <c r="F26" i="3"/>
  <c r="E27" i="3"/>
  <c r="D28" i="3" s="1"/>
  <c r="G25" i="3"/>
  <c r="H25" i="3"/>
  <c r="C27" i="3"/>
  <c r="I27" i="3" l="1"/>
  <c r="F27" i="3"/>
  <c r="C28" i="3"/>
  <c r="G26" i="3"/>
  <c r="H26" i="3"/>
  <c r="E28" i="3"/>
  <c r="D29" i="3" s="1"/>
  <c r="C29" i="3" l="1"/>
  <c r="G27" i="3"/>
  <c r="H27" i="3"/>
  <c r="E29" i="3"/>
  <c r="D30" i="3" s="1"/>
  <c r="F28" i="3"/>
  <c r="I28" i="3"/>
  <c r="C30" i="3" l="1"/>
  <c r="I30" i="3" s="1"/>
  <c r="H28" i="3"/>
  <c r="G28" i="3"/>
  <c r="E30" i="3"/>
  <c r="D31" i="3" s="1"/>
  <c r="I29" i="3"/>
  <c r="F29" i="3"/>
  <c r="F30" i="3" l="1"/>
  <c r="G30" i="3" s="1"/>
  <c r="E31" i="3"/>
  <c r="D32" i="3" s="1"/>
  <c r="G29" i="3"/>
  <c r="H29" i="3"/>
  <c r="C31" i="3"/>
  <c r="H30" i="3" l="1"/>
  <c r="E32" i="3"/>
  <c r="D33" i="3" s="1"/>
  <c r="F31" i="3"/>
  <c r="I31" i="3"/>
  <c r="C32" i="3"/>
  <c r="G31" i="3" l="1"/>
  <c r="H31" i="3"/>
  <c r="E33" i="3"/>
  <c r="D34" i="3" s="1"/>
  <c r="F32" i="3"/>
  <c r="I32" i="3"/>
  <c r="C33" i="3"/>
  <c r="I33" i="3" l="1"/>
  <c r="F33" i="3"/>
  <c r="E34" i="3"/>
  <c r="D35" i="3" s="1"/>
  <c r="C34" i="3"/>
  <c r="H32" i="3"/>
  <c r="G32" i="3"/>
  <c r="H33" i="3" l="1"/>
  <c r="G33" i="3"/>
  <c r="E35" i="3"/>
  <c r="D36" i="3" s="1"/>
  <c r="C35" i="3"/>
  <c r="I34" i="3"/>
  <c r="F34" i="3"/>
  <c r="G34" i="3" l="1"/>
  <c r="H34" i="3"/>
  <c r="C36" i="3"/>
  <c r="E36" i="3"/>
  <c r="D37" i="3" s="1"/>
  <c r="I35" i="3"/>
  <c r="F35" i="3"/>
  <c r="C37" i="3" l="1"/>
  <c r="I37" i="3" s="1"/>
  <c r="F36" i="3"/>
  <c r="I36" i="3"/>
  <c r="G35" i="3"/>
  <c r="H35" i="3"/>
  <c r="E37" i="3"/>
  <c r="D38" i="3" s="1"/>
  <c r="F37" i="3" l="1"/>
  <c r="G37" i="3" s="1"/>
  <c r="C38" i="3"/>
  <c r="E38" i="3"/>
  <c r="D39" i="3" s="1"/>
  <c r="H36" i="3"/>
  <c r="G36" i="3"/>
  <c r="H37" i="3" l="1"/>
  <c r="E39" i="3"/>
  <c r="D40" i="3" s="1"/>
  <c r="C39" i="3"/>
  <c r="I38" i="3"/>
  <c r="F38" i="3"/>
  <c r="F39" i="3" l="1"/>
  <c r="I39" i="3"/>
  <c r="E40" i="3"/>
  <c r="D41" i="3" s="1"/>
  <c r="G38" i="3"/>
  <c r="H38" i="3"/>
  <c r="C40" i="3"/>
  <c r="E41" i="3" l="1"/>
  <c r="D42" i="3" s="1"/>
  <c r="F40" i="3"/>
  <c r="I40" i="3"/>
  <c r="C41" i="3"/>
  <c r="G39" i="3"/>
  <c r="H39" i="3"/>
  <c r="E42" i="3" l="1"/>
  <c r="D43" i="3" s="1"/>
  <c r="H40" i="3"/>
  <c r="G40" i="3"/>
  <c r="I41" i="3"/>
  <c r="F41" i="3"/>
  <c r="C42" i="3"/>
  <c r="I42" i="3" l="1"/>
  <c r="F42" i="3"/>
  <c r="E43" i="3"/>
  <c r="C44" i="3" s="1"/>
  <c r="G41" i="3"/>
  <c r="H41" i="3"/>
  <c r="C43" i="3"/>
  <c r="I43" i="3" l="1"/>
  <c r="F43" i="3"/>
  <c r="G42" i="3"/>
  <c r="H42" i="3"/>
  <c r="F46" i="3" l="1"/>
  <c r="F47" i="3"/>
  <c r="I47" i="3"/>
  <c r="F51" i="3" s="1"/>
  <c r="B16" i="3" s="1"/>
  <c r="I46" i="3"/>
  <c r="G43" i="3"/>
  <c r="H43" i="3"/>
  <c r="H46" i="3" l="1"/>
  <c r="H47" i="3"/>
  <c r="F52" i="3" s="1"/>
  <c r="G47" i="3"/>
  <c r="F50" i="3" s="1"/>
  <c r="G46" i="3"/>
</calcChain>
</file>

<file path=xl/sharedStrings.xml><?xml version="1.0" encoding="utf-8"?>
<sst xmlns="http://schemas.openxmlformats.org/spreadsheetml/2006/main" count="35" uniqueCount="20">
  <si>
    <t>Tanggal</t>
  </si>
  <si>
    <t>Harga</t>
  </si>
  <si>
    <t>Forecast</t>
  </si>
  <si>
    <t>a</t>
  </si>
  <si>
    <t>Next Day</t>
  </si>
  <si>
    <t>Error</t>
  </si>
  <si>
    <t>Error ^ 2</t>
  </si>
  <si>
    <t>Absolute</t>
  </si>
  <si>
    <t>APE</t>
  </si>
  <si>
    <t>TOTAL</t>
  </si>
  <si>
    <t>RATA-RATA</t>
  </si>
  <si>
    <t>MSE</t>
  </si>
  <si>
    <t>MAPE</t>
  </si>
  <si>
    <t>MAD</t>
  </si>
  <si>
    <t>Error^2</t>
  </si>
  <si>
    <t>Level(St)</t>
  </si>
  <si>
    <t>Trend(bt)</t>
  </si>
  <si>
    <t xml:space="preserve">Alpha </t>
  </si>
  <si>
    <t>Beta</t>
  </si>
  <si>
    <t>RMSE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</si>
</sst>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64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 Exponential Smoothing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Harga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'Single Exponential Smoothing'!$B$13:$B$36</c:f>
              <c:numCache>
                <c:formatCode>#,##0</c:formatCode>
                <c:ptCount val="24"/>
                <c:pt idx="0">
                  <c:v>314550</c:v>
                </c:pt>
                <c:pt idx="1">
                  <c:v>314172</c:v>
                </c:pt>
                <c:pt idx="2">
                  <c:v>312401</c:v>
                </c:pt>
                <c:pt idx="3">
                  <c:v>314197</c:v>
                </c:pt>
                <c:pt idx="4">
                  <c:v>315974</c:v>
                </c:pt>
                <c:pt idx="5">
                  <c:v>319564</c:v>
                </c:pt>
                <c:pt idx="6">
                  <c:v>317167</c:v>
                </c:pt>
                <c:pt idx="7">
                  <c:v>315153</c:v>
                </c:pt>
                <c:pt idx="8">
                  <c:v>315988</c:v>
                </c:pt>
                <c:pt idx="9">
                  <c:v>314965</c:v>
                </c:pt>
                <c:pt idx="10">
                  <c:v>313388</c:v>
                </c:pt>
                <c:pt idx="11">
                  <c:v>307302</c:v>
                </c:pt>
                <c:pt idx="12">
                  <c:v>307795</c:v>
                </c:pt>
                <c:pt idx="13">
                  <c:v>305201</c:v>
                </c:pt>
                <c:pt idx="14">
                  <c:v>306714</c:v>
                </c:pt>
                <c:pt idx="15">
                  <c:v>304020</c:v>
                </c:pt>
                <c:pt idx="16">
                  <c:v>305610</c:v>
                </c:pt>
                <c:pt idx="17">
                  <c:v>308396</c:v>
                </c:pt>
                <c:pt idx="18">
                  <c:v>304407</c:v>
                </c:pt>
                <c:pt idx="19">
                  <c:v>308077</c:v>
                </c:pt>
                <c:pt idx="20">
                  <c:v>306812</c:v>
                </c:pt>
                <c:pt idx="21">
                  <c:v>305482</c:v>
                </c:pt>
                <c:pt idx="22">
                  <c:v>308691</c:v>
                </c:pt>
                <c:pt idx="23">
                  <c:v>309996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F-4FDA-BCEF-F890E74DA3AF}"/>
            </c:ext>
          </c:extLst>
        </c:ser>
        <c:ser>
          <c:idx val="1"/>
          <c:order val="1"/>
          <c:tx>
            <c:v>Forecasting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'Single Exponential Smoothing'!$C$13:$C$36</c:f>
              <c:numCache>
                <c:formatCode>General</c:formatCode>
                <c:ptCount val="24"/>
                <c:pt idx="0" formatCode="#,##0">
                  <c:v>314550</c:v>
                </c:pt>
                <c:pt idx="1">
                  <c:v>314550</c:v>
                </c:pt>
                <c:pt idx="2">
                  <c:v>314330.5444699903</c:v>
                </c:pt>
                <c:pt idx="3">
                  <c:v>313210.3084796755</c:v>
                </c:pt>
                <c:pt idx="4">
                  <c:v>313783.15215837624</c:v>
                </c:pt>
                <c:pt idx="5">
                  <c:v>315055.09309555648</c:v>
                </c:pt>
                <c:pt idx="6">
                  <c:v>317672.83001216769</c:v>
                </c:pt>
                <c:pt idx="7">
                  <c:v>317379.16018831829</c:v>
                </c:pt>
                <c:pt idx="8">
                  <c:v>316086.71795547736</c:v>
                </c:pt>
                <c:pt idx="9">
                  <c:v>316029.40525378223</c:v>
                </c:pt>
                <c:pt idx="10">
                  <c:v>315411.44329845451</c:v>
                </c:pt>
                <c:pt idx="11">
                  <c:v>314236.69244790717</c:v>
                </c:pt>
                <c:pt idx="12">
                  <c:v>310210.61676904547</c:v>
                </c:pt>
                <c:pt idx="13">
                  <c:v>308808.18169404235</c:v>
                </c:pt>
                <c:pt idx="14">
                  <c:v>306713.95954984304</c:v>
                </c:pt>
                <c:pt idx="15">
                  <c:v>306713.98303399817</c:v>
                </c:pt>
                <c:pt idx="16">
                  <c:v>305149.936804995</c:v>
                </c:pt>
                <c:pt idx="17">
                  <c:v>305417.03577932774</c:v>
                </c:pt>
                <c:pt idx="18">
                  <c:v>307146.53358865989</c:v>
                </c:pt>
                <c:pt idx="19">
                  <c:v>305556.04206570028</c:v>
                </c:pt>
                <c:pt idx="20">
                  <c:v>307019.63508052542</c:v>
                </c:pt>
                <c:pt idx="21">
                  <c:v>306899.08834336849</c:v>
                </c:pt>
                <c:pt idx="22">
                  <c:v>306076.36910139897</c:v>
                </c:pt>
                <c:pt idx="23">
                  <c:v>307594.34584645776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F-4FDA-BCEF-F890E74DA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461704"/>
        <c:axId val="684458104"/>
      </c:lineChart>
      <c:catAx>
        <c:axId val="68446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58104"/>
        <c:crosses val="autoZero"/>
        <c:auto val="1"/>
        <c:lblAlgn val="ctr"/>
        <c:lblOffset val="100"/>
        <c:noMultiLvlLbl val="0"/>
      </c:catAx>
      <c:valAx>
        <c:axId val="68445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6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Double</a:t>
            </a:r>
            <a:r>
              <a:rPr lang="en-US" baseline="0"/>
              <a:t> Exponential Smoothing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'Double Exponential Smoothing'!$B$19</c:f>
              <c:strCache>
                <c:ptCount val="1"/>
                <c:pt idx="0">
                  <c:v>Harga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'Double Exponential Smoothing'!$B$20:$B$43</c:f>
              <c:numCache>
                <c:formatCode>#,##0</c:formatCode>
                <c:ptCount val="24"/>
                <c:pt idx="0">
                  <c:v>314550</c:v>
                </c:pt>
                <c:pt idx="1">
                  <c:v>314172</c:v>
                </c:pt>
                <c:pt idx="2">
                  <c:v>312401</c:v>
                </c:pt>
                <c:pt idx="3">
                  <c:v>314197</c:v>
                </c:pt>
                <c:pt idx="4">
                  <c:v>315974</c:v>
                </c:pt>
                <c:pt idx="5">
                  <c:v>319564</c:v>
                </c:pt>
                <c:pt idx="6">
                  <c:v>317167</c:v>
                </c:pt>
                <c:pt idx="7">
                  <c:v>315153</c:v>
                </c:pt>
                <c:pt idx="8">
                  <c:v>315988</c:v>
                </c:pt>
                <c:pt idx="9">
                  <c:v>314965</c:v>
                </c:pt>
                <c:pt idx="10">
                  <c:v>313388</c:v>
                </c:pt>
                <c:pt idx="11">
                  <c:v>307302</c:v>
                </c:pt>
                <c:pt idx="12">
                  <c:v>307795</c:v>
                </c:pt>
                <c:pt idx="13">
                  <c:v>305201</c:v>
                </c:pt>
                <c:pt idx="14">
                  <c:v>306714</c:v>
                </c:pt>
                <c:pt idx="15">
                  <c:v>304020</c:v>
                </c:pt>
                <c:pt idx="16">
                  <c:v>305610</c:v>
                </c:pt>
                <c:pt idx="17">
                  <c:v>308396</c:v>
                </c:pt>
                <c:pt idx="18">
                  <c:v>304407</c:v>
                </c:pt>
                <c:pt idx="19">
                  <c:v>308077</c:v>
                </c:pt>
                <c:pt idx="20">
                  <c:v>306812</c:v>
                </c:pt>
                <c:pt idx="21">
                  <c:v>305482</c:v>
                </c:pt>
                <c:pt idx="22">
                  <c:v>308691</c:v>
                </c:pt>
                <c:pt idx="23">
                  <c:v>309996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DC-48B5-9A01-D327DD8F081B}"/>
            </c:ext>
          </c:extLst>
        </c:ser>
        <c:ser>
          <c:idx val="1"/>
          <c:order val="1"/>
          <c:tx>
            <c:v>Forecasting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'Double Exponential Smoothing'!$C$20:$C$43</c:f>
              <c:numCache>
                <c:formatCode>General</c:formatCode>
                <c:ptCount val="24"/>
                <c:pt idx="2" formatCode="#,##0">
                  <c:v>313794</c:v>
                </c:pt>
                <c:pt idx="3" formatCode="#,##0">
                  <c:v>312393.04350093578</c:v>
                </c:pt>
                <c:pt idx="4" formatCode="#,##0">
                  <c:v>313339.78795516904</c:v>
                </c:pt>
                <c:pt idx="5" formatCode="#,##0">
                  <c:v>314896.23471121583</c:v>
                </c:pt>
                <c:pt idx="6" formatCode="#,##0">
                  <c:v>317946.03143646225</c:v>
                </c:pt>
                <c:pt idx="7" formatCode="#,##0">
                  <c:v>316995.94581485103</c:v>
                </c:pt>
                <c:pt idx="8" formatCode="#,##0">
                  <c:v>315264.56936206919</c:v>
                </c:pt>
                <c:pt idx="9" formatCode="#,##0">
                  <c:v>315417.82425991091</c:v>
                </c:pt>
                <c:pt idx="10" formatCode="#,##0">
                  <c:v>314707.2905057043</c:v>
                </c:pt>
                <c:pt idx="11" formatCode="#,##0">
                  <c:v>313360.46294148033</c:v>
                </c:pt>
                <c:pt idx="12" formatCode="#,##0">
                  <c:v>308533.40045739763</c:v>
                </c:pt>
                <c:pt idx="13" formatCode="#,##0">
                  <c:v>307613.15239795262</c:v>
                </c:pt>
                <c:pt idx="14" formatCode="#,##0">
                  <c:v>305463.77625134884</c:v>
                </c:pt>
                <c:pt idx="15" formatCode="#,##0">
                  <c:v>306003.88429798716</c:v>
                </c:pt>
                <c:pt idx="16" formatCode="#,##0">
                  <c:v>304169.00896703417</c:v>
                </c:pt>
                <c:pt idx="17" formatCode="#,##0">
                  <c:v>304849.20792056306</c:v>
                </c:pt>
                <c:pt idx="18" formatCode="#,##0">
                  <c:v>307075.81237748312</c:v>
                </c:pt>
                <c:pt idx="19" formatCode="#,##0">
                  <c:v>304737.95669454738</c:v>
                </c:pt>
                <c:pt idx="20" formatCode="#,##0">
                  <c:v>306811.99980292481</c:v>
                </c:pt>
                <c:pt idx="21" formatCode="#,##0">
                  <c:v>306433.99994764797</c:v>
                </c:pt>
                <c:pt idx="22" formatCode="#,##0">
                  <c:v>305356.89403698372</c:v>
                </c:pt>
                <c:pt idx="23" formatCode="#,##0">
                  <c:v>307427.3113833128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C-48B5-9A01-D327DD8F0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699400"/>
        <c:axId val="600699760"/>
      </c:lineChart>
      <c:catAx>
        <c:axId val="60069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99760"/>
        <c:crosses val="autoZero"/>
        <c:auto val="1"/>
        <c:lblAlgn val="ctr"/>
        <c:lblOffset val="100"/>
        <c:noMultiLvlLbl val="0"/>
      </c:catAx>
      <c:valAx>
        <c:axId val="60069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9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4</xdr:col>
      <xdr:colOff>611281</xdr:colOff>
      <xdr:row>6</xdr:row>
      <xdr:rowOff>91109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F7657-D415-0F52-4628-45C0411F9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4029075" cy="1148384"/>
        </a:xfrm>
        <a:prstGeom prst="rect">
          <a:avLst/>
        </a:prstGeom>
      </xdr:spPr>
    </xdr:pic>
    <xdr:clientData/>
  </xdr:twoCellAnchor>
  <xdr:twoCellAnchor>
    <xdr:from>
      <xdr:col>8</xdr:col>
      <xdr:colOff>380999</xdr:colOff>
      <xdr:row>7</xdr:row>
      <xdr:rowOff>147637</xdr:rowOff>
    </xdr:from>
    <xdr:to>
      <xdr:col>16</xdr:col>
      <xdr:colOff>581024</xdr:colOff>
      <xdr:row>24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0C5CE2-C271-6EA9-5165-5BF3D9F61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123825</xdr:rowOff>
    </xdr:from>
    <xdr:to>
      <xdr:col>4</xdr:col>
      <xdr:colOff>981170</xdr:colOff>
      <xdr:row>12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A0BA46-D85E-009B-4A18-55FE37660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23825"/>
          <a:ext cx="4829271" cy="234315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17</xdr:row>
      <xdr:rowOff>119062</xdr:rowOff>
    </xdr:from>
    <xdr:to>
      <xdr:col>17</xdr:col>
      <xdr:colOff>228600</xdr:colOff>
      <xdr:row>32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8F0FD1-0E53-7BE1-9A2B-E16B7ADE8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DB82-5ED5-4987-AA99-C2D4D2775E6D}">
  <dimension ref="A9:G46"/>
  <sheetViews>
    <sheetView topLeftCell="A28" zoomScaleNormal="100" workbookViewId="0">
      <selection activeCell="E44" sqref="E44"/>
    </sheetView>
  </sheetViews>
  <sheetFormatPr defaultRowHeight="15" x14ac:dyDescent="0.25"/>
  <cols>
    <col min="1" max="1" width="13.42578125" customWidth="1"/>
    <col min="3" max="3" width="15" customWidth="1"/>
    <col min="4" max="4" width="13.7109375" customWidth="1"/>
    <col min="5" max="5" width="20" customWidth="1"/>
    <col min="6" max="6" width="13.7109375" customWidth="1"/>
    <col min="7" max="7" width="15.85546875" customWidth="1"/>
  </cols>
  <sheetData>
    <row r="9" spans="1:7" x14ac:dyDescent="0.25">
      <c r="A9" t="s">
        <v>3</v>
      </c>
      <c r="B9">
        <v>0.58057018521083725</v>
      </c>
    </row>
    <row r="10" spans="1:7" x14ac:dyDescent="0.25">
      <c r="A10" t="s">
        <v>12</v>
      </c>
      <c r="B10">
        <f>D44</f>
        <v>0.63060680351881149</v>
      </c>
    </row>
    <row r="12" spans="1:7" x14ac:dyDescent="0.25">
      <c r="A12" t="s">
        <v>0</v>
      </c>
      <c r="B12" t="s">
        <v>1</v>
      </c>
      <c r="C12" t="s">
        <v>2</v>
      </c>
      <c r="D12" t="s">
        <v>5</v>
      </c>
      <c r="E12" t="s">
        <v>6</v>
      </c>
      <c r="F12" t="s">
        <v>7</v>
      </c>
      <c r="G12" t="s">
        <v>8</v>
      </c>
    </row>
    <row r="13" spans="1:7" x14ac:dyDescent="0.25">
      <c r="A13" s="1">
        <v>45222</v>
      </c>
      <c r="B13" s="2">
        <v>314550</v>
      </c>
      <c r="C13" s="2">
        <f>B13</f>
        <v>314550</v>
      </c>
      <c r="D13" s="2">
        <f>B13-C13</f>
        <v>0</v>
      </c>
      <c r="E13" s="2">
        <f>D13^2</f>
        <v>0</v>
      </c>
      <c r="F13">
        <f>ABS(D13)</f>
        <v>0</v>
      </c>
      <c r="G13">
        <f>ABS(B13-C13)/B13*100</f>
        <v>0</v>
      </c>
    </row>
    <row r="14" spans="1:7" x14ac:dyDescent="0.25">
      <c r="A14" s="1">
        <v>45223</v>
      </c>
      <c r="B14" s="2">
        <v>314172</v>
      </c>
      <c r="C14">
        <f>$B$9*B13+(1-$B$9)*C13</f>
        <v>314550</v>
      </c>
      <c r="D14" s="2">
        <f t="shared" ref="D14:D36" si="0">B14-C14</f>
        <v>-378</v>
      </c>
      <c r="E14" s="2">
        <f>D14^2</f>
        <v>142884</v>
      </c>
      <c r="F14">
        <f>ABS(D14)</f>
        <v>378</v>
      </c>
      <c r="G14">
        <f>ABS(B14-C14)/B14*100</f>
        <v>0.12031625988312133</v>
      </c>
    </row>
    <row r="15" spans="1:7" x14ac:dyDescent="0.25">
      <c r="A15" s="1">
        <v>45224</v>
      </c>
      <c r="B15" s="2">
        <v>312401</v>
      </c>
      <c r="C15">
        <f t="shared" ref="C15:C37" si="1">$B$9*B14+(1-$B$9)*C14</f>
        <v>314330.5444699903</v>
      </c>
      <c r="D15" s="2">
        <f t="shared" si="0"/>
        <v>-1929.5444699903019</v>
      </c>
      <c r="E15" s="2">
        <f t="shared" ref="E15:E36" si="2">D15^2</f>
        <v>3723141.8616701551</v>
      </c>
      <c r="F15">
        <f t="shared" ref="F15:F35" si="3">ABS(D15)</f>
        <v>1929.5444699903019</v>
      </c>
      <c r="G15">
        <f>ABS(B15-C15)/B15*100</f>
        <v>0.61764990188581403</v>
      </c>
    </row>
    <row r="16" spans="1:7" x14ac:dyDescent="0.25">
      <c r="A16" s="1">
        <v>45225</v>
      </c>
      <c r="B16" s="2">
        <v>314197</v>
      </c>
      <c r="C16">
        <f t="shared" si="1"/>
        <v>313210.3084796755</v>
      </c>
      <c r="D16" s="2">
        <f t="shared" si="0"/>
        <v>986.69152032450074</v>
      </c>
      <c r="E16" s="2">
        <f t="shared" si="2"/>
        <v>973560.15628027462</v>
      </c>
      <c r="F16">
        <f t="shared" si="3"/>
        <v>986.69152032450074</v>
      </c>
      <c r="G16">
        <f t="shared" ref="G16:G36" si="4">ABS(B16-C16)/B16*100</f>
        <v>0.31403594570428767</v>
      </c>
    </row>
    <row r="17" spans="1:7" x14ac:dyDescent="0.25">
      <c r="A17" s="1">
        <v>45226</v>
      </c>
      <c r="B17" s="2">
        <v>315974</v>
      </c>
      <c r="C17">
        <f t="shared" si="1"/>
        <v>313783.15215837624</v>
      </c>
      <c r="D17" s="2">
        <f t="shared" si="0"/>
        <v>2190.8478416237631</v>
      </c>
      <c r="E17" s="2">
        <f t="shared" si="2"/>
        <v>4799814.2651475016</v>
      </c>
      <c r="F17">
        <f t="shared" si="3"/>
        <v>2190.8478416237631</v>
      </c>
      <c r="G17">
        <f t="shared" si="4"/>
        <v>0.6933633278762692</v>
      </c>
    </row>
    <row r="18" spans="1:7" x14ac:dyDescent="0.25">
      <c r="A18" s="1">
        <v>45229</v>
      </c>
      <c r="B18" s="2">
        <v>319564</v>
      </c>
      <c r="C18">
        <f t="shared" si="1"/>
        <v>315055.09309555648</v>
      </c>
      <c r="D18" s="2">
        <f t="shared" si="0"/>
        <v>4508.9069044435164</v>
      </c>
      <c r="E18" s="2">
        <f t="shared" si="2"/>
        <v>20330241.472938415</v>
      </c>
      <c r="F18">
        <f t="shared" si="3"/>
        <v>4508.9069044435164</v>
      </c>
      <c r="G18">
        <f t="shared" si="4"/>
        <v>1.4109558349637368</v>
      </c>
    </row>
    <row r="19" spans="1:7" x14ac:dyDescent="0.25">
      <c r="A19" s="1">
        <v>45230</v>
      </c>
      <c r="B19" s="2">
        <v>317167</v>
      </c>
      <c r="C19">
        <f t="shared" si="1"/>
        <v>317672.83001216769</v>
      </c>
      <c r="D19" s="2">
        <f t="shared" si="0"/>
        <v>-505.83001216768753</v>
      </c>
      <c r="E19" s="2">
        <f t="shared" si="2"/>
        <v>255864.00120956291</v>
      </c>
      <c r="F19">
        <f t="shared" si="3"/>
        <v>505.83001216768753</v>
      </c>
      <c r="G19">
        <f t="shared" si="4"/>
        <v>0.15948380889805291</v>
      </c>
    </row>
    <row r="20" spans="1:7" x14ac:dyDescent="0.25">
      <c r="A20" s="1">
        <v>45231</v>
      </c>
      <c r="B20" s="2">
        <v>315153</v>
      </c>
      <c r="C20">
        <f t="shared" si="1"/>
        <v>317379.16018831829</v>
      </c>
      <c r="D20" s="2">
        <f t="shared" si="0"/>
        <v>-2226.1601883182884</v>
      </c>
      <c r="E20" s="2">
        <f t="shared" si="2"/>
        <v>4955789.1840533176</v>
      </c>
      <c r="F20">
        <f t="shared" si="3"/>
        <v>2226.1601883182884</v>
      </c>
      <c r="G20">
        <f t="shared" si="4"/>
        <v>0.70637442395226713</v>
      </c>
    </row>
    <row r="21" spans="1:7" x14ac:dyDescent="0.25">
      <c r="A21" s="1">
        <v>45232</v>
      </c>
      <c r="B21" s="2">
        <v>315988</v>
      </c>
      <c r="C21">
        <f t="shared" si="1"/>
        <v>316086.71795547736</v>
      </c>
      <c r="D21" s="2">
        <f t="shared" si="0"/>
        <v>-98.717955477361102</v>
      </c>
      <c r="E21" s="2">
        <f t="shared" si="2"/>
        <v>9745.2347336302482</v>
      </c>
      <c r="F21">
        <f t="shared" si="3"/>
        <v>98.717955477361102</v>
      </c>
      <c r="G21">
        <f t="shared" si="4"/>
        <v>3.124104569710277E-2</v>
      </c>
    </row>
    <row r="22" spans="1:7" x14ac:dyDescent="0.25">
      <c r="A22" s="1">
        <v>45233</v>
      </c>
      <c r="B22" s="2">
        <v>314965</v>
      </c>
      <c r="C22">
        <f t="shared" si="1"/>
        <v>316029.40525378223</v>
      </c>
      <c r="D22" s="2">
        <f t="shared" si="0"/>
        <v>-1064.4052537822281</v>
      </c>
      <c r="E22" s="2">
        <f t="shared" si="2"/>
        <v>1132958.5442792093</v>
      </c>
      <c r="F22">
        <f t="shared" si="3"/>
        <v>1064.4052537822281</v>
      </c>
      <c r="G22">
        <f t="shared" si="4"/>
        <v>0.33794397910314733</v>
      </c>
    </row>
    <row r="23" spans="1:7" x14ac:dyDescent="0.25">
      <c r="A23" s="1">
        <v>45236</v>
      </c>
      <c r="B23" s="2">
        <v>313388</v>
      </c>
      <c r="C23">
        <f t="shared" si="1"/>
        <v>315411.44329845451</v>
      </c>
      <c r="D23" s="2">
        <f t="shared" si="0"/>
        <v>-2023.4432984545128</v>
      </c>
      <c r="E23" s="2">
        <f t="shared" si="2"/>
        <v>4094322.7820604788</v>
      </c>
      <c r="F23">
        <f t="shared" si="3"/>
        <v>2023.4432984545128</v>
      </c>
      <c r="G23">
        <f t="shared" si="4"/>
        <v>0.64566712779510149</v>
      </c>
    </row>
    <row r="24" spans="1:7" x14ac:dyDescent="0.25">
      <c r="A24" s="1">
        <v>45237</v>
      </c>
      <c r="B24" s="2">
        <v>307302</v>
      </c>
      <c r="C24">
        <f t="shared" si="1"/>
        <v>314236.69244790717</v>
      </c>
      <c r="D24" s="2">
        <f t="shared" si="0"/>
        <v>-6934.6924479071749</v>
      </c>
      <c r="E24" s="2">
        <f t="shared" si="2"/>
        <v>48089959.347060807</v>
      </c>
      <c r="F24">
        <f t="shared" si="3"/>
        <v>6934.6924479071749</v>
      </c>
      <c r="G24">
        <f t="shared" si="4"/>
        <v>2.2566375903531952</v>
      </c>
    </row>
    <row r="25" spans="1:7" x14ac:dyDescent="0.25">
      <c r="A25" s="1">
        <v>45238</v>
      </c>
      <c r="B25" s="2">
        <v>307795</v>
      </c>
      <c r="C25">
        <f t="shared" si="1"/>
        <v>310210.61676904547</v>
      </c>
      <c r="D25" s="2">
        <f t="shared" si="0"/>
        <v>-2415.6167690454749</v>
      </c>
      <c r="E25" s="2">
        <f t="shared" si="2"/>
        <v>5835204.3748936998</v>
      </c>
      <c r="F25">
        <f t="shared" si="3"/>
        <v>2415.6167690454749</v>
      </c>
      <c r="G25">
        <f t="shared" si="4"/>
        <v>0.78481351842800395</v>
      </c>
    </row>
    <row r="26" spans="1:7" x14ac:dyDescent="0.25">
      <c r="A26" s="1">
        <v>45239</v>
      </c>
      <c r="B26" s="2">
        <v>305201</v>
      </c>
      <c r="C26">
        <f t="shared" si="1"/>
        <v>308808.18169404235</v>
      </c>
      <c r="D26" s="2">
        <f t="shared" si="0"/>
        <v>-3607.181694042345</v>
      </c>
      <c r="E26" s="2">
        <f t="shared" si="2"/>
        <v>13011759.773834202</v>
      </c>
      <c r="F26">
        <f t="shared" si="3"/>
        <v>3607.181694042345</v>
      </c>
      <c r="G26">
        <f t="shared" si="4"/>
        <v>1.1819036287700055</v>
      </c>
    </row>
    <row r="27" spans="1:7" x14ac:dyDescent="0.25">
      <c r="A27" s="1">
        <v>45240</v>
      </c>
      <c r="B27" s="2">
        <v>306714</v>
      </c>
      <c r="C27">
        <f t="shared" si="1"/>
        <v>306713.95954984304</v>
      </c>
      <c r="D27" s="2">
        <f t="shared" si="0"/>
        <v>4.0450156957376748E-2</v>
      </c>
      <c r="E27" s="2">
        <f>D27^2</f>
        <v>1.6362151978764146E-3</v>
      </c>
      <c r="F27">
        <f t="shared" si="3"/>
        <v>4.0450156957376748E-2</v>
      </c>
      <c r="G27">
        <f t="shared" si="4"/>
        <v>1.318823299796447E-5</v>
      </c>
    </row>
    <row r="28" spans="1:7" x14ac:dyDescent="0.25">
      <c r="A28" s="1">
        <v>45243</v>
      </c>
      <c r="B28" s="2">
        <v>304020</v>
      </c>
      <c r="C28">
        <f t="shared" si="1"/>
        <v>306713.98303399817</v>
      </c>
      <c r="D28" s="2">
        <f t="shared" si="0"/>
        <v>-2693.9830339981709</v>
      </c>
      <c r="E28" s="2">
        <f t="shared" si="2"/>
        <v>7257544.5874699894</v>
      </c>
      <c r="F28">
        <f t="shared" si="3"/>
        <v>2693.9830339981709</v>
      </c>
      <c r="G28">
        <f t="shared" si="4"/>
        <v>0.88612033221438424</v>
      </c>
    </row>
    <row r="29" spans="1:7" x14ac:dyDescent="0.25">
      <c r="A29" s="1">
        <v>45244</v>
      </c>
      <c r="B29" s="2">
        <v>305610</v>
      </c>
      <c r="C29">
        <f t="shared" si="1"/>
        <v>305149.936804995</v>
      </c>
      <c r="D29" s="2">
        <f t="shared" si="0"/>
        <v>460.06319500500103</v>
      </c>
      <c r="E29" s="2">
        <f t="shared" si="2"/>
        <v>211658.14339820962</v>
      </c>
      <c r="F29">
        <f t="shared" si="3"/>
        <v>460.06319500500103</v>
      </c>
      <c r="G29">
        <f t="shared" si="4"/>
        <v>0.15053931317856123</v>
      </c>
    </row>
    <row r="30" spans="1:7" x14ac:dyDescent="0.25">
      <c r="A30" s="1">
        <v>45245</v>
      </c>
      <c r="B30" s="2">
        <v>308396</v>
      </c>
      <c r="C30">
        <f t="shared" si="1"/>
        <v>305417.03577932774</v>
      </c>
      <c r="D30" s="2">
        <f t="shared" si="0"/>
        <v>2978.9642206722638</v>
      </c>
      <c r="E30" s="2">
        <f t="shared" si="2"/>
        <v>8874227.8280455079</v>
      </c>
      <c r="F30">
        <f t="shared" si="3"/>
        <v>2978.9642206722638</v>
      </c>
      <c r="G30">
        <f t="shared" si="4"/>
        <v>0.96595423438444838</v>
      </c>
    </row>
    <row r="31" spans="1:7" x14ac:dyDescent="0.25">
      <c r="A31" s="1">
        <v>45246</v>
      </c>
      <c r="B31" s="2">
        <v>304407</v>
      </c>
      <c r="C31">
        <f t="shared" si="1"/>
        <v>307146.53358865989</v>
      </c>
      <c r="D31" s="2">
        <f t="shared" si="0"/>
        <v>-2739.5335886598914</v>
      </c>
      <c r="E31" s="2">
        <f t="shared" si="2"/>
        <v>7505044.283395743</v>
      </c>
      <c r="F31">
        <f t="shared" si="3"/>
        <v>2739.5335886598914</v>
      </c>
      <c r="G31">
        <f t="shared" si="4"/>
        <v>0.89995748739677195</v>
      </c>
    </row>
    <row r="32" spans="1:7" x14ac:dyDescent="0.25">
      <c r="A32" s="1">
        <v>45247</v>
      </c>
      <c r="B32" s="2">
        <v>308077</v>
      </c>
      <c r="C32">
        <f t="shared" si="1"/>
        <v>305556.04206570028</v>
      </c>
      <c r="D32" s="2">
        <f t="shared" si="0"/>
        <v>2520.9579342997167</v>
      </c>
      <c r="E32" s="2">
        <f t="shared" si="2"/>
        <v>6355228.9065086953</v>
      </c>
      <c r="F32">
        <f t="shared" si="3"/>
        <v>2520.9579342997167</v>
      </c>
      <c r="G32">
        <f t="shared" si="4"/>
        <v>0.81828826374565988</v>
      </c>
    </row>
    <row r="33" spans="1:7" x14ac:dyDescent="0.25">
      <c r="A33" s="1">
        <v>45250</v>
      </c>
      <c r="B33" s="2">
        <v>306812</v>
      </c>
      <c r="C33">
        <f t="shared" si="1"/>
        <v>307019.63508052542</v>
      </c>
      <c r="D33" s="2">
        <f t="shared" si="0"/>
        <v>-207.63508052541874</v>
      </c>
      <c r="E33" s="2">
        <f t="shared" si="2"/>
        <v>43112.326664797125</v>
      </c>
      <c r="F33">
        <f t="shared" si="3"/>
        <v>207.63508052541874</v>
      </c>
      <c r="G33">
        <f t="shared" si="4"/>
        <v>6.7675019401268119E-2</v>
      </c>
    </row>
    <row r="34" spans="1:7" x14ac:dyDescent="0.25">
      <c r="A34" s="1">
        <v>45251</v>
      </c>
      <c r="B34" s="2">
        <v>305482</v>
      </c>
      <c r="C34">
        <f t="shared" si="1"/>
        <v>306899.08834336849</v>
      </c>
      <c r="D34" s="2">
        <f t="shared" si="0"/>
        <v>-1417.088343368494</v>
      </c>
      <c r="E34" s="2">
        <f t="shared" si="2"/>
        <v>2008139.3729108626</v>
      </c>
      <c r="F34">
        <f t="shared" si="3"/>
        <v>1417.088343368494</v>
      </c>
      <c r="G34">
        <f t="shared" si="4"/>
        <v>0.46388603694112712</v>
      </c>
    </row>
    <row r="35" spans="1:7" x14ac:dyDescent="0.25">
      <c r="A35" s="1">
        <v>45252</v>
      </c>
      <c r="B35" s="2">
        <v>308691</v>
      </c>
      <c r="C35">
        <f t="shared" si="1"/>
        <v>306076.36910139897</v>
      </c>
      <c r="D35" s="2">
        <f t="shared" si="0"/>
        <v>2614.6308986010263</v>
      </c>
      <c r="E35" s="2">
        <f t="shared" si="2"/>
        <v>6836294.7359192101</v>
      </c>
      <c r="F35">
        <f t="shared" si="3"/>
        <v>2614.6308986010263</v>
      </c>
      <c r="G35">
        <f t="shared" si="4"/>
        <v>0.84700587273390748</v>
      </c>
    </row>
    <row r="36" spans="1:7" x14ac:dyDescent="0.25">
      <c r="A36" s="1">
        <v>45253</v>
      </c>
      <c r="B36" s="2">
        <v>309996</v>
      </c>
      <c r="C36">
        <f t="shared" si="1"/>
        <v>307594.34584645776</v>
      </c>
      <c r="D36" s="2">
        <f t="shared" si="0"/>
        <v>2401.6541535422439</v>
      </c>
      <c r="E36" s="2">
        <f t="shared" si="2"/>
        <v>5767942.6732267123</v>
      </c>
      <c r="F36">
        <f>ABS(D36)</f>
        <v>2401.6541535422439</v>
      </c>
      <c r="G36">
        <f t="shared" si="4"/>
        <v>0.77473714291224527</v>
      </c>
    </row>
    <row r="37" spans="1:7" x14ac:dyDescent="0.25">
      <c r="A37" t="s">
        <v>4</v>
      </c>
      <c r="C37">
        <f t="shared" si="1"/>
        <v>308988.67464319215</v>
      </c>
    </row>
    <row r="40" spans="1:7" x14ac:dyDescent="0.25">
      <c r="C40" s="3" t="s">
        <v>9</v>
      </c>
      <c r="D40" s="4">
        <f>SUM(D13:D36)</f>
        <v>-9579.0750170683605</v>
      </c>
      <c r="E40" s="4">
        <f>SUM(E13:E36)</f>
        <v>152214437.85733721</v>
      </c>
      <c r="F40" s="3">
        <f>SUM(F13:F36)</f>
        <v>46904.589254406339</v>
      </c>
      <c r="G40" s="3">
        <f>SUM(G13:G36)</f>
        <v>15.134563284451476</v>
      </c>
    </row>
    <row r="41" spans="1:7" x14ac:dyDescent="0.25">
      <c r="C41" s="3" t="s">
        <v>10</v>
      </c>
      <c r="D41" s="4">
        <f>AVERAGE(D13:D36)</f>
        <v>-399.12812571118167</v>
      </c>
      <c r="E41" s="4">
        <f>AVERAGE(E13:E36)</f>
        <v>6342268.2440557173</v>
      </c>
      <c r="F41" s="3">
        <f>AVERAGE(F13:F36)</f>
        <v>1954.3578856002641</v>
      </c>
      <c r="G41" s="3">
        <f>AVERAGE(G13:G36)</f>
        <v>0.63060680351881149</v>
      </c>
    </row>
    <row r="43" spans="1:7" x14ac:dyDescent="0.25">
      <c r="C43" s="11" t="s">
        <v>11</v>
      </c>
      <c r="D43" s="12">
        <f>E41</f>
        <v>6342268.2440557173</v>
      </c>
    </row>
    <row r="44" spans="1:7" x14ac:dyDescent="0.25">
      <c r="C44" s="11" t="s">
        <v>12</v>
      </c>
      <c r="D44" s="11">
        <f>G41</f>
        <v>0.63060680351881149</v>
      </c>
    </row>
    <row r="45" spans="1:7" x14ac:dyDescent="0.25">
      <c r="C45" s="11" t="s">
        <v>13</v>
      </c>
      <c r="D45" s="11">
        <f>F41</f>
        <v>1954.3578856002641</v>
      </c>
    </row>
    <row r="46" spans="1:7" x14ac:dyDescent="0.25">
      <c r="C46" s="11" t="s">
        <v>19</v>
      </c>
      <c r="D46" s="11">
        <f>SQRT(D43)</f>
        <v>2518.3860395212878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DF03-2C13-431D-9F37-15566097B479}">
  <dimension ref="A14:I53"/>
  <sheetViews>
    <sheetView tabSelected="1" topLeftCell="A36" workbookViewId="0">
      <selection activeCell="G52" sqref="G52"/>
    </sheetView>
  </sheetViews>
  <sheetFormatPr defaultRowHeight="15" x14ac:dyDescent="0.25"/>
  <cols>
    <col min="1" max="1" width="17.85546875" customWidth="1"/>
    <col min="2" max="2" width="16.42578125" customWidth="1"/>
    <col min="3" max="3" width="12.5703125" customWidth="1"/>
    <col min="4" max="4" width="11" customWidth="1"/>
    <col min="5" max="5" width="15" customWidth="1"/>
    <col min="6" max="6" width="19.140625" customWidth="1"/>
    <col min="7" max="7" width="11.140625" customWidth="1"/>
    <col min="9" max="9" width="14.42578125" customWidth="1"/>
  </cols>
  <sheetData>
    <row r="14" spans="1:2" x14ac:dyDescent="0.25">
      <c r="A14" t="s">
        <v>17</v>
      </c>
      <c r="B14">
        <v>0.73435498856012305</v>
      </c>
    </row>
    <row r="15" spans="1:2" x14ac:dyDescent="0.25">
      <c r="A15" t="s">
        <v>18</v>
      </c>
      <c r="B15">
        <v>0</v>
      </c>
    </row>
    <row r="16" spans="1:2" x14ac:dyDescent="0.25">
      <c r="A16" t="s">
        <v>12</v>
      </c>
      <c r="B16" s="10">
        <f>F51</f>
        <v>0.67285869688944122</v>
      </c>
    </row>
    <row r="19" spans="1:9" x14ac:dyDescent="0.25">
      <c r="A19" s="7" t="s">
        <v>0</v>
      </c>
      <c r="B19" s="7" t="s">
        <v>1</v>
      </c>
      <c r="C19" s="7" t="s">
        <v>2</v>
      </c>
      <c r="D19" s="7" t="s">
        <v>15</v>
      </c>
      <c r="E19" s="7" t="s">
        <v>16</v>
      </c>
      <c r="F19" s="7" t="s">
        <v>5</v>
      </c>
      <c r="G19" s="7" t="s">
        <v>14</v>
      </c>
      <c r="H19" s="7" t="s">
        <v>7</v>
      </c>
      <c r="I19" s="7" t="s">
        <v>8</v>
      </c>
    </row>
    <row r="20" spans="1:9" x14ac:dyDescent="0.25">
      <c r="A20" s="5">
        <v>45222</v>
      </c>
      <c r="B20" s="6">
        <v>314550</v>
      </c>
      <c r="C20" s="7"/>
      <c r="D20" s="7"/>
      <c r="E20" s="7"/>
      <c r="F20" s="7"/>
      <c r="G20" s="7"/>
      <c r="H20" s="7"/>
      <c r="I20" s="7"/>
    </row>
    <row r="21" spans="1:9" x14ac:dyDescent="0.25">
      <c r="A21" s="5">
        <v>45223</v>
      </c>
      <c r="B21" s="6">
        <v>314172</v>
      </c>
      <c r="C21" s="7"/>
      <c r="D21" s="6">
        <f>B21</f>
        <v>314172</v>
      </c>
      <c r="E21" s="6">
        <f>B21-B20</f>
        <v>-378</v>
      </c>
      <c r="F21" s="7"/>
      <c r="G21" s="7"/>
      <c r="H21" s="7"/>
      <c r="I21" s="7"/>
    </row>
    <row r="22" spans="1:9" x14ac:dyDescent="0.25">
      <c r="A22" s="5">
        <v>45224</v>
      </c>
      <c r="B22" s="6">
        <v>312401</v>
      </c>
      <c r="C22" s="6">
        <f t="shared" ref="C22:C44" si="0">D21+E21</f>
        <v>313794</v>
      </c>
      <c r="D22" s="7">
        <f>$B$14*B22+(1-$B$14)*(D21+E21)</f>
        <v>312771.04350093578</v>
      </c>
      <c r="E22" s="7">
        <f>$B$15*(D22-D21)+(1-$B$15)*E21</f>
        <v>-378</v>
      </c>
      <c r="F22" s="6">
        <f t="shared" ref="F22:F43" si="1">B22-C22</f>
        <v>-1393</v>
      </c>
      <c r="G22" s="6">
        <f>F22^2</f>
        <v>1940449</v>
      </c>
      <c r="H22" s="7">
        <f>ABS(F22)</f>
        <v>1393</v>
      </c>
      <c r="I22" s="7">
        <f t="shared" ref="I22:I43" si="2">ABS(B22-C22)/B22*100</f>
        <v>0.44590126151964943</v>
      </c>
    </row>
    <row r="23" spans="1:9" x14ac:dyDescent="0.25">
      <c r="A23" s="5">
        <v>45225</v>
      </c>
      <c r="B23" s="6">
        <v>314197</v>
      </c>
      <c r="C23" s="6">
        <f t="shared" si="0"/>
        <v>312393.04350093578</v>
      </c>
      <c r="D23" s="7">
        <f t="shared" ref="D23:D43" si="3">$B$14*B23+(1-$B$14)*(D22+E22)</f>
        <v>313717.78795516904</v>
      </c>
      <c r="E23" s="7">
        <f>$B$15*(D23-D22)+(1-$B$15)*E22</f>
        <v>-378</v>
      </c>
      <c r="F23" s="6">
        <f t="shared" si="1"/>
        <v>1803.9564990642248</v>
      </c>
      <c r="G23" s="6">
        <f t="shared" ref="G23:G43" si="4">F23^2</f>
        <v>3254259.0505160545</v>
      </c>
      <c r="H23" s="7">
        <f t="shared" ref="H23:H43" si="5">ABS(F23)</f>
        <v>1803.9564990642248</v>
      </c>
      <c r="I23" s="7">
        <f t="shared" si="2"/>
        <v>0.57414822517854236</v>
      </c>
    </row>
    <row r="24" spans="1:9" x14ac:dyDescent="0.25">
      <c r="A24" s="5">
        <v>45226</v>
      </c>
      <c r="B24" s="6">
        <v>315974</v>
      </c>
      <c r="C24" s="6">
        <f t="shared" si="0"/>
        <v>313339.78795516904</v>
      </c>
      <c r="D24" s="7">
        <f t="shared" si="3"/>
        <v>315274.23471121583</v>
      </c>
      <c r="E24" s="7">
        <f t="shared" ref="E24:E43" si="6">$B$15*(D24-D23)+(1-$B$15)*E23</f>
        <v>-378</v>
      </c>
      <c r="F24" s="6">
        <f t="shared" si="1"/>
        <v>2634.2120448309579</v>
      </c>
      <c r="G24" s="6">
        <f t="shared" si="4"/>
        <v>6939073.0971324965</v>
      </c>
      <c r="H24" s="7">
        <f t="shared" si="5"/>
        <v>2634.2120448309579</v>
      </c>
      <c r="I24" s="7">
        <f t="shared" si="2"/>
        <v>0.83368000051616842</v>
      </c>
    </row>
    <row r="25" spans="1:9" x14ac:dyDescent="0.25">
      <c r="A25" s="5">
        <v>45229</v>
      </c>
      <c r="B25" s="6">
        <v>319564</v>
      </c>
      <c r="C25" s="6">
        <f t="shared" si="0"/>
        <v>314896.23471121583</v>
      </c>
      <c r="D25" s="7">
        <f t="shared" si="3"/>
        <v>318324.03143646225</v>
      </c>
      <c r="E25" s="7">
        <f t="shared" si="6"/>
        <v>-378</v>
      </c>
      <c r="F25" s="6">
        <f t="shared" si="1"/>
        <v>4667.7652887841687</v>
      </c>
      <c r="G25" s="6">
        <f t="shared" si="4"/>
        <v>21788032.791178353</v>
      </c>
      <c r="H25" s="7">
        <f t="shared" si="5"/>
        <v>4667.7652887841687</v>
      </c>
      <c r="I25" s="7">
        <f t="shared" si="2"/>
        <v>1.4606668112754155</v>
      </c>
    </row>
    <row r="26" spans="1:9" x14ac:dyDescent="0.25">
      <c r="A26" s="5">
        <v>45230</v>
      </c>
      <c r="B26" s="6">
        <v>317167</v>
      </c>
      <c r="C26" s="6">
        <f t="shared" si="0"/>
        <v>317946.03143646225</v>
      </c>
      <c r="D26" s="7">
        <f t="shared" si="3"/>
        <v>317373.94581485103</v>
      </c>
      <c r="E26" s="7">
        <f t="shared" si="6"/>
        <v>-378</v>
      </c>
      <c r="F26" s="6">
        <f t="shared" si="1"/>
        <v>-779.03143646224635</v>
      </c>
      <c r="G26" s="6">
        <f t="shared" si="4"/>
        <v>606889.97899643099</v>
      </c>
      <c r="H26" s="7">
        <f t="shared" si="5"/>
        <v>779.03143646224635</v>
      </c>
      <c r="I26" s="7">
        <f t="shared" si="2"/>
        <v>0.24562184478910046</v>
      </c>
    </row>
    <row r="27" spans="1:9" x14ac:dyDescent="0.25">
      <c r="A27" s="5">
        <v>45231</v>
      </c>
      <c r="B27" s="6">
        <v>315153</v>
      </c>
      <c r="C27" s="6">
        <f t="shared" si="0"/>
        <v>316995.94581485103</v>
      </c>
      <c r="D27" s="7">
        <f t="shared" si="3"/>
        <v>315642.56936206919</v>
      </c>
      <c r="E27" s="7">
        <f t="shared" si="6"/>
        <v>-378</v>
      </c>
      <c r="F27" s="6">
        <f t="shared" si="1"/>
        <v>-1842.9458148510312</v>
      </c>
      <c r="G27" s="6">
        <f t="shared" si="4"/>
        <v>3396449.2764769313</v>
      </c>
      <c r="H27" s="7">
        <f t="shared" si="5"/>
        <v>1842.9458148510312</v>
      </c>
      <c r="I27" s="7">
        <f t="shared" si="2"/>
        <v>0.58477812835385712</v>
      </c>
    </row>
    <row r="28" spans="1:9" x14ac:dyDescent="0.25">
      <c r="A28" s="5">
        <v>45232</v>
      </c>
      <c r="B28" s="6">
        <v>315988</v>
      </c>
      <c r="C28" s="6">
        <f t="shared" si="0"/>
        <v>315264.56936206919</v>
      </c>
      <c r="D28" s="7">
        <f t="shared" si="3"/>
        <v>315795.82425991091</v>
      </c>
      <c r="E28" s="7">
        <f t="shared" si="6"/>
        <v>-378</v>
      </c>
      <c r="F28" s="6">
        <f t="shared" si="1"/>
        <v>723.43063793081092</v>
      </c>
      <c r="G28" s="6">
        <f t="shared" si="4"/>
        <v>523351.88789698004</v>
      </c>
      <c r="H28" s="7">
        <f t="shared" si="5"/>
        <v>723.43063793081092</v>
      </c>
      <c r="I28" s="7">
        <f t="shared" si="2"/>
        <v>0.22894244019735274</v>
      </c>
    </row>
    <row r="29" spans="1:9" x14ac:dyDescent="0.25">
      <c r="A29" s="5">
        <v>45233</v>
      </c>
      <c r="B29" s="6">
        <v>314965</v>
      </c>
      <c r="C29" s="6">
        <f t="shared" si="0"/>
        <v>315417.82425991091</v>
      </c>
      <c r="D29" s="7">
        <f t="shared" si="3"/>
        <v>315085.2905057043</v>
      </c>
      <c r="E29" s="7">
        <f t="shared" si="6"/>
        <v>-378</v>
      </c>
      <c r="F29" s="6">
        <f t="shared" si="1"/>
        <v>-452.82425991090713</v>
      </c>
      <c r="G29" s="6">
        <f t="shared" si="4"/>
        <v>205049.81036386077</v>
      </c>
      <c r="H29" s="7">
        <f t="shared" si="5"/>
        <v>452.82425991090713</v>
      </c>
      <c r="I29" s="7">
        <f t="shared" si="2"/>
        <v>0.14376970771701844</v>
      </c>
    </row>
    <row r="30" spans="1:9" x14ac:dyDescent="0.25">
      <c r="A30" s="5">
        <v>45236</v>
      </c>
      <c r="B30" s="6">
        <v>313388</v>
      </c>
      <c r="C30" s="6">
        <f t="shared" si="0"/>
        <v>314707.2905057043</v>
      </c>
      <c r="D30" s="7">
        <f t="shared" si="3"/>
        <v>313738.46294148033</v>
      </c>
      <c r="E30" s="7">
        <f t="shared" si="6"/>
        <v>-378</v>
      </c>
      <c r="F30" s="6">
        <f t="shared" si="1"/>
        <v>-1319.2905057042954</v>
      </c>
      <c r="G30" s="6">
        <f t="shared" si="4"/>
        <v>1740527.4384414954</v>
      </c>
      <c r="H30" s="7">
        <f t="shared" si="5"/>
        <v>1319.2905057042954</v>
      </c>
      <c r="I30" s="7">
        <f t="shared" si="2"/>
        <v>0.42097671439375328</v>
      </c>
    </row>
    <row r="31" spans="1:9" x14ac:dyDescent="0.25">
      <c r="A31" s="5">
        <v>45237</v>
      </c>
      <c r="B31" s="6">
        <v>307302</v>
      </c>
      <c r="C31" s="6">
        <f t="shared" si="0"/>
        <v>313360.46294148033</v>
      </c>
      <c r="D31" s="7">
        <f t="shared" si="3"/>
        <v>308911.40045739763</v>
      </c>
      <c r="E31" s="7">
        <f t="shared" si="6"/>
        <v>-378</v>
      </c>
      <c r="F31" s="6">
        <f t="shared" si="1"/>
        <v>-6058.4629414803348</v>
      </c>
      <c r="G31" s="6">
        <f t="shared" si="4"/>
        <v>36704973.21329055</v>
      </c>
      <c r="H31" s="7">
        <f t="shared" si="5"/>
        <v>6058.4629414803348</v>
      </c>
      <c r="I31" s="7">
        <f t="shared" si="2"/>
        <v>1.9715013053869923</v>
      </c>
    </row>
    <row r="32" spans="1:9" x14ac:dyDescent="0.25">
      <c r="A32" s="5">
        <v>45238</v>
      </c>
      <c r="B32" s="6">
        <v>307795</v>
      </c>
      <c r="C32" s="6">
        <f t="shared" si="0"/>
        <v>308533.40045739763</v>
      </c>
      <c r="D32" s="7">
        <f t="shared" si="3"/>
        <v>307991.15239795262</v>
      </c>
      <c r="E32" s="7">
        <f t="shared" si="6"/>
        <v>-378</v>
      </c>
      <c r="F32" s="6">
        <f t="shared" si="1"/>
        <v>-738.40045739762718</v>
      </c>
      <c r="G32" s="6">
        <f t="shared" si="4"/>
        <v>545235.23548502498</v>
      </c>
      <c r="H32" s="7">
        <f t="shared" si="5"/>
        <v>738.40045739762718</v>
      </c>
      <c r="I32" s="7">
        <f t="shared" si="2"/>
        <v>0.23990008200186069</v>
      </c>
    </row>
    <row r="33" spans="1:9" x14ac:dyDescent="0.25">
      <c r="A33" s="5">
        <v>45239</v>
      </c>
      <c r="B33" s="6">
        <v>305201</v>
      </c>
      <c r="C33" s="6">
        <f t="shared" si="0"/>
        <v>307613.15239795262</v>
      </c>
      <c r="D33" s="7">
        <f t="shared" si="3"/>
        <v>305841.77625134884</v>
      </c>
      <c r="E33" s="7">
        <f t="shared" si="6"/>
        <v>-378</v>
      </c>
      <c r="F33" s="6">
        <f t="shared" si="1"/>
        <v>-2412.1523979526246</v>
      </c>
      <c r="G33" s="6">
        <f t="shared" si="4"/>
        <v>5818479.1909485972</v>
      </c>
      <c r="H33" s="7">
        <f t="shared" si="5"/>
        <v>2412.1523979526246</v>
      </c>
      <c r="I33" s="7">
        <f t="shared" si="2"/>
        <v>0.79034878586656809</v>
      </c>
    </row>
    <row r="34" spans="1:9" x14ac:dyDescent="0.25">
      <c r="A34" s="5">
        <v>45240</v>
      </c>
      <c r="B34" s="6">
        <v>306714</v>
      </c>
      <c r="C34" s="6">
        <f t="shared" si="0"/>
        <v>305463.77625134884</v>
      </c>
      <c r="D34" s="7">
        <f t="shared" si="3"/>
        <v>306381.88429798716</v>
      </c>
      <c r="E34" s="7">
        <f t="shared" si="6"/>
        <v>-378</v>
      </c>
      <c r="F34" s="6">
        <f t="shared" si="1"/>
        <v>1250.2237486511585</v>
      </c>
      <c r="G34" s="6">
        <f t="shared" si="4"/>
        <v>1563059.4216913553</v>
      </c>
      <c r="H34" s="7">
        <f t="shared" si="5"/>
        <v>1250.2237486511585</v>
      </c>
      <c r="I34" s="7">
        <f t="shared" si="2"/>
        <v>0.40761874210214027</v>
      </c>
    </row>
    <row r="35" spans="1:9" x14ac:dyDescent="0.25">
      <c r="A35" s="5">
        <v>45243</v>
      </c>
      <c r="B35" s="6">
        <v>304020</v>
      </c>
      <c r="C35" s="6">
        <f t="shared" si="0"/>
        <v>306003.88429798716</v>
      </c>
      <c r="D35" s="7">
        <f t="shared" si="3"/>
        <v>304547.00896703417</v>
      </c>
      <c r="E35" s="7">
        <f t="shared" si="6"/>
        <v>-378</v>
      </c>
      <c r="F35" s="6">
        <f t="shared" si="1"/>
        <v>-1983.8842979871552</v>
      </c>
      <c r="G35" s="6">
        <f t="shared" si="4"/>
        <v>3935796.9077999876</v>
      </c>
      <c r="H35" s="7">
        <f t="shared" si="5"/>
        <v>1983.8842979871552</v>
      </c>
      <c r="I35" s="7">
        <f t="shared" si="2"/>
        <v>0.65255058811497768</v>
      </c>
    </row>
    <row r="36" spans="1:9" x14ac:dyDescent="0.25">
      <c r="A36" s="5">
        <v>45244</v>
      </c>
      <c r="B36" s="6">
        <v>305610</v>
      </c>
      <c r="C36" s="6">
        <f t="shared" si="0"/>
        <v>304169.00896703417</v>
      </c>
      <c r="D36" s="7">
        <f t="shared" si="3"/>
        <v>305227.20792056306</v>
      </c>
      <c r="E36" s="7">
        <f t="shared" si="6"/>
        <v>-378</v>
      </c>
      <c r="F36" s="6">
        <f t="shared" si="1"/>
        <v>1440.9910329658305</v>
      </c>
      <c r="G36" s="6">
        <f t="shared" si="4"/>
        <v>2076455.1570879312</v>
      </c>
      <c r="H36" s="7">
        <f t="shared" si="5"/>
        <v>1440.9910329658305</v>
      </c>
      <c r="I36" s="7">
        <f t="shared" si="2"/>
        <v>0.47151305028167617</v>
      </c>
    </row>
    <row r="37" spans="1:9" x14ac:dyDescent="0.25">
      <c r="A37" s="5">
        <v>45245</v>
      </c>
      <c r="B37" s="6">
        <v>308396</v>
      </c>
      <c r="C37" s="6">
        <f t="shared" si="0"/>
        <v>304849.20792056306</v>
      </c>
      <c r="D37" s="7">
        <f t="shared" si="3"/>
        <v>307453.81237748312</v>
      </c>
      <c r="E37" s="7">
        <f t="shared" si="6"/>
        <v>-378</v>
      </c>
      <c r="F37" s="6">
        <f t="shared" si="1"/>
        <v>3546.792079436942</v>
      </c>
      <c r="G37" s="6">
        <f t="shared" si="4"/>
        <v>12579734.054756626</v>
      </c>
      <c r="H37" s="7">
        <f t="shared" si="5"/>
        <v>3546.792079436942</v>
      </c>
      <c r="I37" s="7">
        <f t="shared" si="2"/>
        <v>1.1500771992622933</v>
      </c>
    </row>
    <row r="38" spans="1:9" x14ac:dyDescent="0.25">
      <c r="A38" s="5">
        <v>45246</v>
      </c>
      <c r="B38" s="6">
        <v>304407</v>
      </c>
      <c r="C38" s="6">
        <f t="shared" si="0"/>
        <v>307075.81237748312</v>
      </c>
      <c r="D38" s="7">
        <f t="shared" si="3"/>
        <v>305115.95669454738</v>
      </c>
      <c r="E38" s="7">
        <f t="shared" si="6"/>
        <v>-378</v>
      </c>
      <c r="F38" s="6">
        <f t="shared" si="1"/>
        <v>-2668.8123774831183</v>
      </c>
      <c r="G38" s="6">
        <f t="shared" si="4"/>
        <v>7122559.5062070945</v>
      </c>
      <c r="H38" s="7">
        <f t="shared" si="5"/>
        <v>2668.8123774831183</v>
      </c>
      <c r="I38" s="7">
        <f t="shared" si="2"/>
        <v>0.87672503506263599</v>
      </c>
    </row>
    <row r="39" spans="1:9" x14ac:dyDescent="0.25">
      <c r="A39" s="5">
        <v>45247</v>
      </c>
      <c r="B39" s="6">
        <v>308077</v>
      </c>
      <c r="C39" s="6">
        <f t="shared" si="0"/>
        <v>304737.95669454738</v>
      </c>
      <c r="D39" s="7">
        <f t="shared" si="3"/>
        <v>307189.99980292481</v>
      </c>
      <c r="E39" s="7">
        <f t="shared" si="6"/>
        <v>-378</v>
      </c>
      <c r="F39" s="6">
        <f t="shared" si="1"/>
        <v>3339.043305452622</v>
      </c>
      <c r="G39" s="6">
        <f t="shared" si="4"/>
        <v>11149210.195687972</v>
      </c>
      <c r="H39" s="7">
        <f t="shared" si="5"/>
        <v>3339.043305452622</v>
      </c>
      <c r="I39" s="7">
        <f t="shared" si="2"/>
        <v>1.0838340108000994</v>
      </c>
    </row>
    <row r="40" spans="1:9" x14ac:dyDescent="0.25">
      <c r="A40" s="5">
        <v>45250</v>
      </c>
      <c r="B40" s="6">
        <v>306812</v>
      </c>
      <c r="C40" s="6">
        <f t="shared" si="0"/>
        <v>306811.99980292481</v>
      </c>
      <c r="D40" s="7">
        <f t="shared" si="3"/>
        <v>306811.99994764797</v>
      </c>
      <c r="E40" s="7">
        <f t="shared" si="6"/>
        <v>-378</v>
      </c>
      <c r="F40" s="6">
        <f t="shared" si="1"/>
        <v>1.9707519095391035E-4</v>
      </c>
      <c r="G40" s="6">
        <f t="shared" si="4"/>
        <v>3.8838630889520228E-8</v>
      </c>
      <c r="H40" s="7">
        <f t="shared" si="5"/>
        <v>1.9707519095391035E-4</v>
      </c>
      <c r="I40" s="7">
        <f t="shared" si="2"/>
        <v>6.4233208268878119E-8</v>
      </c>
    </row>
    <row r="41" spans="1:9" x14ac:dyDescent="0.25">
      <c r="A41" s="5">
        <v>45251</v>
      </c>
      <c r="B41" s="6">
        <v>305482</v>
      </c>
      <c r="C41" s="6">
        <f t="shared" si="0"/>
        <v>306433.99994764797</v>
      </c>
      <c r="D41" s="7">
        <f t="shared" si="3"/>
        <v>305734.89403698372</v>
      </c>
      <c r="E41" s="7">
        <f t="shared" si="6"/>
        <v>-378</v>
      </c>
      <c r="F41" s="6">
        <f t="shared" si="1"/>
        <v>-951.99994764797157</v>
      </c>
      <c r="G41" s="6">
        <f t="shared" si="4"/>
        <v>906303.90032174066</v>
      </c>
      <c r="H41" s="7">
        <f t="shared" si="5"/>
        <v>951.99994764797157</v>
      </c>
      <c r="I41" s="7">
        <f t="shared" si="2"/>
        <v>0.31163863914992423</v>
      </c>
    </row>
    <row r="42" spans="1:9" x14ac:dyDescent="0.25">
      <c r="A42" s="5">
        <v>45252</v>
      </c>
      <c r="B42" s="6">
        <v>308691</v>
      </c>
      <c r="C42" s="6">
        <f t="shared" si="0"/>
        <v>305356.89403698372</v>
      </c>
      <c r="D42" s="7">
        <f t="shared" si="3"/>
        <v>307805.3113833128</v>
      </c>
      <c r="E42" s="7">
        <f t="shared" si="6"/>
        <v>-378</v>
      </c>
      <c r="F42" s="6">
        <f t="shared" si="1"/>
        <v>3334.1059630162781</v>
      </c>
      <c r="G42" s="6">
        <f t="shared" si="4"/>
        <v>11116262.572620703</v>
      </c>
      <c r="H42" s="7">
        <f t="shared" si="5"/>
        <v>3334.1059630162781</v>
      </c>
      <c r="I42" s="7">
        <f t="shared" si="2"/>
        <v>1.0800787723050811</v>
      </c>
    </row>
    <row r="43" spans="1:9" x14ac:dyDescent="0.25">
      <c r="A43" s="5">
        <v>45253</v>
      </c>
      <c r="B43" s="6">
        <v>309996</v>
      </c>
      <c r="C43" s="6">
        <f t="shared" si="0"/>
        <v>307427.3113833128</v>
      </c>
      <c r="D43" s="7">
        <f t="shared" si="3"/>
        <v>309313.64068303467</v>
      </c>
      <c r="E43" s="7">
        <f t="shared" si="6"/>
        <v>-378</v>
      </c>
      <c r="F43" s="6">
        <f t="shared" si="1"/>
        <v>2568.6886166871991</v>
      </c>
      <c r="G43" s="6">
        <f t="shared" si="4"/>
        <v>6598161.2094983961</v>
      </c>
      <c r="H43" s="7">
        <f t="shared" si="5"/>
        <v>2568.6886166871991</v>
      </c>
      <c r="I43" s="7">
        <f t="shared" si="2"/>
        <v>0.82861992305939403</v>
      </c>
    </row>
    <row r="44" spans="1:9" x14ac:dyDescent="0.25">
      <c r="A44" s="7" t="s">
        <v>4</v>
      </c>
      <c r="B44" s="7"/>
      <c r="C44" s="6">
        <f t="shared" si="0"/>
        <v>308935.64068303467</v>
      </c>
      <c r="D44" s="7"/>
      <c r="E44" s="7"/>
      <c r="F44" s="7"/>
      <c r="G44" s="7"/>
      <c r="H44" s="7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8" t="s">
        <v>9</v>
      </c>
      <c r="D46" s="7"/>
      <c r="E46" s="7"/>
      <c r="F46" s="9">
        <f>SUM(F22:F43)</f>
        <v>4708.4049770180718</v>
      </c>
      <c r="G46" s="9">
        <f>SUM(G22:G43)</f>
        <v>140510312.89639863</v>
      </c>
      <c r="H46" s="8">
        <f>SUM(H22:H43)</f>
        <v>45910.013850772695</v>
      </c>
      <c r="I46" s="8">
        <f>SUM(I22:I43)</f>
        <v>14.802891331567707</v>
      </c>
    </row>
    <row r="47" spans="1:9" x14ac:dyDescent="0.25">
      <c r="A47" s="7"/>
      <c r="B47" s="7"/>
      <c r="C47" s="8" t="s">
        <v>10</v>
      </c>
      <c r="D47" s="7"/>
      <c r="E47" s="7"/>
      <c r="F47" s="9">
        <f>AVERAGE(F22:F43)</f>
        <v>214.01840804627599</v>
      </c>
      <c r="G47" s="9">
        <f>AVERAGE(G22:G43)</f>
        <v>6386832.4043817557</v>
      </c>
      <c r="H47" s="8">
        <f>AVERAGE(H22:H43)</f>
        <v>2086.818811398759</v>
      </c>
      <c r="I47" s="8">
        <f>AVERAGE(I22:I43)</f>
        <v>0.67285869688944122</v>
      </c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/>
      <c r="B50" s="7"/>
      <c r="C50" s="13" t="s">
        <v>11</v>
      </c>
      <c r="D50" s="13"/>
      <c r="E50" s="13"/>
      <c r="F50" s="14">
        <f>G47</f>
        <v>6386832.4043817557</v>
      </c>
      <c r="G50" s="7"/>
      <c r="H50" s="7"/>
      <c r="I50" s="7"/>
    </row>
    <row r="51" spans="1:9" x14ac:dyDescent="0.25">
      <c r="A51" s="7"/>
      <c r="B51" s="7"/>
      <c r="C51" s="13" t="s">
        <v>12</v>
      </c>
      <c r="D51" s="13"/>
      <c r="E51" s="13"/>
      <c r="F51" s="13">
        <f>I47</f>
        <v>0.67285869688944122</v>
      </c>
      <c r="G51" s="7"/>
      <c r="H51" s="7"/>
      <c r="I51" s="7"/>
    </row>
    <row r="52" spans="1:9" x14ac:dyDescent="0.25">
      <c r="A52" s="7"/>
      <c r="B52" s="7"/>
      <c r="C52" s="13" t="s">
        <v>13</v>
      </c>
      <c r="D52" s="13"/>
      <c r="E52" s="13"/>
      <c r="F52" s="13">
        <f>H47</f>
        <v>2086.818811398759</v>
      </c>
      <c r="G52" s="7"/>
      <c r="H52" s="7"/>
      <c r="I52" s="7"/>
    </row>
    <row r="53" spans="1:9" x14ac:dyDescent="0.25">
      <c r="C53" s="13" t="s">
        <v>19</v>
      </c>
      <c r="D53" s="11"/>
      <c r="E53" s="11"/>
      <c r="F53" s="13">
        <f>SQRT(F50)</f>
        <v>2527.2183135577652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Exponential Smoothing</vt:lpstr>
      <vt:lpstr>Double Exponential Smoothing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asdvxzssad</dc:creator>
  <cp:lastModifiedBy>asdvxzssad</cp:lastModifiedBy>
  <dcterms:created xsi:type="dcterms:W3CDTF">2023-11-23T03:00:13Z</dcterms:created>
  <dcterms:modified xsi:type="dcterms:W3CDTF">2023-12-08T13:47:02Z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2023-11-23T03:01:47Z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a5ebd48c-2ea2-4281-8d96-bb7be0f84ea3</vt:lpwstr>
  </property>
  <property fmtid="{D5CDD505-2E9C-101B-9397-08002B2CF9AE}" pid="7" name="MSIP_Label_defa4170-0d19-0005-0004-bc88714345d2_ActionId">
    <vt:lpwstr>743971b1-ac5d-425a-87d2-0fda2a7df79c</vt:lpwstr>
  </property>
  <property fmtid="{D5CDD505-2E9C-101B-9397-08002B2CF9AE}" pid="8" name="MSIP_Label_defa4170-0d19-0005-0004-bc88714345d2_ContentBits">
    <vt:lpwstr>0</vt:lpwstr>
  </property>
</Properties>
</file>